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はじめに" sheetId="2" r:id="rId1"/>
    <sheet name="収支シュミレーション" sheetId="4" r:id="rId2"/>
    <sheet name="収支シュミレーション(見本)" sheetId="1" r:id="rId3"/>
  </sheets>
  <calcPr calcId="152511"/>
</workbook>
</file>

<file path=xl/calcChain.xml><?xml version="1.0" encoding="utf-8"?>
<calcChain xmlns="http://schemas.openxmlformats.org/spreadsheetml/2006/main">
  <c r="J4" i="4" l="1"/>
  <c r="I4" i="4"/>
  <c r="H4" i="4"/>
  <c r="J19" i="4"/>
  <c r="J17" i="4"/>
  <c r="I17" i="4"/>
  <c r="H17" i="4"/>
  <c r="E27" i="4"/>
  <c r="E26" i="4"/>
  <c r="E25" i="4"/>
  <c r="E24" i="4"/>
  <c r="E23" i="4"/>
  <c r="E22" i="4"/>
  <c r="M11" i="4" s="1"/>
  <c r="E21" i="4"/>
  <c r="Q11" i="4" s="1"/>
  <c r="E19" i="4"/>
  <c r="E18" i="4"/>
  <c r="E17" i="4"/>
  <c r="E16" i="4"/>
  <c r="E15" i="4"/>
  <c r="E14" i="4"/>
  <c r="E13" i="4"/>
  <c r="Q12" i="4"/>
  <c r="P12" i="4"/>
  <c r="O12" i="4"/>
  <c r="N12" i="4"/>
  <c r="M12" i="4"/>
  <c r="L12" i="4"/>
  <c r="P11" i="4"/>
  <c r="O11" i="4"/>
  <c r="N11" i="4"/>
  <c r="L11" i="4"/>
  <c r="E11" i="4"/>
  <c r="Q10" i="4"/>
  <c r="P10" i="4"/>
  <c r="O10" i="4"/>
  <c r="N10" i="4"/>
  <c r="M10" i="4"/>
  <c r="L10" i="4"/>
  <c r="E10" i="4"/>
  <c r="P9" i="4"/>
  <c r="N9" i="4"/>
  <c r="L9" i="4"/>
  <c r="E9" i="4"/>
  <c r="E8" i="4"/>
  <c r="E7" i="4"/>
  <c r="M9" i="4" s="1"/>
  <c r="E6" i="4"/>
  <c r="E5" i="4"/>
  <c r="O9" i="4" s="1"/>
  <c r="E27" i="1"/>
  <c r="E26" i="1"/>
  <c r="E25" i="1"/>
  <c r="E24" i="1"/>
  <c r="E23" i="1"/>
  <c r="E22" i="1"/>
  <c r="M11" i="1" s="1"/>
  <c r="E21" i="1"/>
  <c r="Q11" i="1" s="1"/>
  <c r="E19" i="1"/>
  <c r="E18" i="1"/>
  <c r="E17" i="1"/>
  <c r="E16" i="1"/>
  <c r="E15" i="1"/>
  <c r="E14" i="1"/>
  <c r="E13" i="1"/>
  <c r="Q10" i="1" s="1"/>
  <c r="Q12" i="1"/>
  <c r="P12" i="1"/>
  <c r="O12" i="1"/>
  <c r="N12" i="1"/>
  <c r="M12" i="1"/>
  <c r="L12" i="1"/>
  <c r="P11" i="1"/>
  <c r="O11" i="1"/>
  <c r="N11" i="1"/>
  <c r="L11" i="1"/>
  <c r="E11" i="1"/>
  <c r="P10" i="1"/>
  <c r="O10" i="1"/>
  <c r="N10" i="1"/>
  <c r="M10" i="1"/>
  <c r="L10" i="1"/>
  <c r="E10" i="1"/>
  <c r="P9" i="1"/>
  <c r="N9" i="1"/>
  <c r="L9" i="1"/>
  <c r="E9" i="1"/>
  <c r="E8" i="1"/>
  <c r="E7" i="1"/>
  <c r="M9" i="1" s="1"/>
  <c r="E6" i="1"/>
  <c r="E5" i="1"/>
  <c r="O9" i="1" s="1"/>
  <c r="I16" i="1" l="1"/>
  <c r="J16" i="4"/>
  <c r="I16" i="4"/>
  <c r="Q9" i="4"/>
  <c r="H16" i="4"/>
  <c r="H19" i="4" s="1"/>
  <c r="G4" i="4" s="1"/>
  <c r="H16" i="1"/>
  <c r="Q9" i="1"/>
  <c r="H17" i="1"/>
  <c r="I17" i="1"/>
  <c r="J16" i="1"/>
  <c r="H19" i="1" s="1"/>
  <c r="J17" i="1"/>
  <c r="J19" i="1" s="1"/>
  <c r="G4" i="1" l="1"/>
  <c r="H4" i="1"/>
  <c r="I4" i="1" s="1"/>
  <c r="J4" i="1" s="1"/>
</calcChain>
</file>

<file path=xl/sharedStrings.xml><?xml version="1.0" encoding="utf-8"?>
<sst xmlns="http://schemas.openxmlformats.org/spreadsheetml/2006/main" count="132" uniqueCount="82">
  <si>
    <t>収支予測シミュレーター</t>
    <rPh sb="0" eb="2">
      <t>シュウシ</t>
    </rPh>
    <rPh sb="2" eb="4">
      <t>ヨソク</t>
    </rPh>
    <phoneticPr fontId="5"/>
  </si>
  <si>
    <t>No</t>
    <phoneticPr fontId="5"/>
  </si>
  <si>
    <t>メニュー名</t>
    <rPh sb="4" eb="5">
      <t>メイ</t>
    </rPh>
    <phoneticPr fontId="5"/>
  </si>
  <si>
    <t>価格</t>
    <rPh sb="0" eb="2">
      <t>カカク</t>
    </rPh>
    <phoneticPr fontId="5"/>
  </si>
  <si>
    <t>原価率</t>
    <rPh sb="0" eb="3">
      <t>ゲンカリツ</t>
    </rPh>
    <phoneticPr fontId="5"/>
  </si>
  <si>
    <t>原価</t>
    <rPh sb="0" eb="2">
      <t>ゲンカ</t>
    </rPh>
    <phoneticPr fontId="5"/>
  </si>
  <si>
    <t>メニュー開発・商圏分析</t>
    <rPh sb="4" eb="6">
      <t>カイハツ</t>
    </rPh>
    <rPh sb="7" eb="11">
      <t>ショウケン</t>
    </rPh>
    <phoneticPr fontId="5"/>
  </si>
  <si>
    <t>フード・コース系</t>
    <rPh sb="7" eb="8">
      <t>ケイ</t>
    </rPh>
    <phoneticPr fontId="5"/>
  </si>
  <si>
    <t>ペルソナ</t>
    <phoneticPr fontId="5"/>
  </si>
  <si>
    <t>お客さんA</t>
    <rPh sb="1" eb="2">
      <t>キャク</t>
    </rPh>
    <phoneticPr fontId="5"/>
  </si>
  <si>
    <t>お客さんB</t>
    <rPh sb="1" eb="2">
      <t>キャク</t>
    </rPh>
    <phoneticPr fontId="5"/>
  </si>
  <si>
    <t>お客さんC</t>
    <rPh sb="1" eb="2">
      <t>キャク</t>
    </rPh>
    <phoneticPr fontId="5"/>
  </si>
  <si>
    <t>塩ラーメン</t>
    <rPh sb="0" eb="1">
      <t>シオ</t>
    </rPh>
    <phoneticPr fontId="5"/>
  </si>
  <si>
    <t>性別</t>
    <rPh sb="0" eb="2">
      <t>セイベツ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</si>
  <si>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</si>
  <si>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</si>
  <si>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醤油ラーメン</t>
    <rPh sb="0" eb="2">
      <t>ショウユ</t>
    </rPh>
    <phoneticPr fontId="5"/>
  </si>
  <si>
    <t>客層</t>
    <phoneticPr fontId="5"/>
  </si>
  <si>
    <t>サラリーマン</t>
    <phoneticPr fontId="5"/>
  </si>
  <si>
    <t>OL</t>
    <phoneticPr fontId="5"/>
  </si>
  <si>
    <t>サラリーマン</t>
    <phoneticPr fontId="5"/>
  </si>
  <si>
    <t>味噌ラーメン</t>
    <rPh sb="0" eb="2">
      <t>ミソ</t>
    </rPh>
    <phoneticPr fontId="5"/>
  </si>
  <si>
    <t>来店時間帯</t>
    <rPh sb="0" eb="2">
      <t>ライテン</t>
    </rPh>
    <rPh sb="2" eb="4">
      <t>ジカン</t>
    </rPh>
    <rPh sb="4" eb="5">
      <t>タイ</t>
    </rPh>
    <phoneticPr fontId="5"/>
  </si>
  <si>
    <t>ランチ時間帯</t>
    <rPh sb="3" eb="6">
      <t>ジカンタイ</t>
    </rPh>
    <phoneticPr fontId="5"/>
  </si>
  <si>
    <t>ランチ時間帯</t>
    <phoneticPr fontId="5"/>
  </si>
  <si>
    <t>ディナー時</t>
    <rPh sb="4" eb="5">
      <t>ジ</t>
    </rPh>
    <phoneticPr fontId="5"/>
  </si>
  <si>
    <t>滞在時間</t>
    <rPh sb="0" eb="4">
      <t>タイザイジカン</t>
    </rPh>
    <phoneticPr fontId="5"/>
  </si>
  <si>
    <t>0.5時間</t>
    <rPh sb="3" eb="5">
      <t>ジカン</t>
    </rPh>
    <phoneticPr fontId="5"/>
  </si>
  <si>
    <t>１時間</t>
    <rPh sb="1" eb="3">
      <t>ジカン</t>
    </rPh>
    <phoneticPr fontId="5"/>
  </si>
  <si>
    <t>1.5時間</t>
    <rPh sb="3" eb="5">
      <t>ジカン</t>
    </rPh>
    <phoneticPr fontId="5"/>
  </si>
  <si>
    <t>A価格</t>
    <rPh sb="1" eb="3">
      <t>カカク</t>
    </rPh>
    <phoneticPr fontId="5"/>
  </si>
  <si>
    <t>A原価</t>
    <rPh sb="1" eb="3">
      <t>ゲンカ</t>
    </rPh>
    <phoneticPr fontId="5"/>
  </si>
  <si>
    <t>B価格</t>
    <rPh sb="1" eb="3">
      <t>カカク</t>
    </rPh>
    <phoneticPr fontId="5"/>
  </si>
  <si>
    <t>B原価</t>
    <rPh sb="1" eb="3">
      <t>ゲンカ</t>
    </rPh>
    <phoneticPr fontId="5"/>
  </si>
  <si>
    <t>C価格</t>
    <rPh sb="1" eb="3">
      <t>カカク</t>
    </rPh>
    <phoneticPr fontId="5"/>
  </si>
  <si>
    <t>C原価</t>
    <rPh sb="1" eb="3">
      <t>ゲンカ</t>
    </rPh>
    <phoneticPr fontId="5"/>
  </si>
  <si>
    <t>オーダー1No</t>
    <phoneticPr fontId="5"/>
  </si>
  <si>
    <t>オーダー2No</t>
  </si>
  <si>
    <t>オーダー3No</t>
  </si>
  <si>
    <t>ドリンク系</t>
    <rPh sb="4" eb="5">
      <t>ケイ</t>
    </rPh>
    <phoneticPr fontId="5"/>
  </si>
  <si>
    <t>オーダー4No</t>
  </si>
  <si>
    <t>ビール</t>
    <phoneticPr fontId="5"/>
  </si>
  <si>
    <t>お会計</t>
    <rPh sb="1" eb="3">
      <t>カイケイ</t>
    </rPh>
    <phoneticPr fontId="5"/>
  </si>
  <si>
    <t>オレンジジュース</t>
    <phoneticPr fontId="5"/>
  </si>
  <si>
    <t>平均客単価</t>
    <rPh sb="0" eb="2">
      <t>ヘイキン</t>
    </rPh>
    <rPh sb="2" eb="5">
      <t>キャクタンカ</t>
    </rPh>
    <phoneticPr fontId="5"/>
  </si>
  <si>
    <t>物件探し</t>
    <rPh sb="0" eb="3">
      <t>ブッケンサガ</t>
    </rPh>
    <phoneticPr fontId="5"/>
  </si>
  <si>
    <t>エリア</t>
    <phoneticPr fontId="5"/>
  </si>
  <si>
    <t>営業時間</t>
    <rPh sb="0" eb="4">
      <t>エイギョウジカン</t>
    </rPh>
    <phoneticPr fontId="5"/>
  </si>
  <si>
    <t>サイド・その他系</t>
    <rPh sb="6" eb="7">
      <t>タ</t>
    </rPh>
    <rPh sb="7" eb="8">
      <t>ケイ</t>
    </rPh>
    <phoneticPr fontId="5"/>
  </si>
  <si>
    <t>ジャンル</t>
    <phoneticPr fontId="5"/>
  </si>
  <si>
    <t>営業日数</t>
    <rPh sb="0" eb="3">
      <t>エイギョウビ</t>
    </rPh>
    <rPh sb="3" eb="4">
      <t>スウ</t>
    </rPh>
    <phoneticPr fontId="5"/>
  </si>
  <si>
    <t>煮卵</t>
    <rPh sb="0" eb="2">
      <t>ニタマゴ</t>
    </rPh>
    <phoneticPr fontId="5"/>
  </si>
  <si>
    <t>広さ</t>
    <rPh sb="0" eb="1">
      <t>ヒロ</t>
    </rPh>
    <phoneticPr fontId="5"/>
  </si>
  <si>
    <t>ライス(小)</t>
    <rPh sb="4" eb="5">
      <t>ショウ</t>
    </rPh>
    <phoneticPr fontId="5"/>
  </si>
  <si>
    <t>席数</t>
    <rPh sb="0" eb="2">
      <t>セキスウ</t>
    </rPh>
    <phoneticPr fontId="5"/>
  </si>
  <si>
    <t>ライス(大)</t>
    <rPh sb="4" eb="5">
      <t>ダイ</t>
    </rPh>
    <phoneticPr fontId="5"/>
  </si>
  <si>
    <t>1日来店客数</t>
    <rPh sb="1" eb="2">
      <t>ニチ</t>
    </rPh>
    <rPh sb="2" eb="4">
      <t>ライテン</t>
    </rPh>
    <rPh sb="4" eb="6">
      <t>キャクスウ</t>
    </rPh>
    <phoneticPr fontId="5"/>
  </si>
  <si>
    <t>家賃</t>
    <rPh sb="0" eb="2">
      <t>ヤチン</t>
    </rPh>
    <phoneticPr fontId="5"/>
  </si>
  <si>
    <t>収支予測結果</t>
    <rPh sb="0" eb="2">
      <t>シュウシ</t>
    </rPh>
    <rPh sb="2" eb="4">
      <t>ヨソク</t>
    </rPh>
    <rPh sb="4" eb="6">
      <t>ケッカ</t>
    </rPh>
    <phoneticPr fontId="5"/>
  </si>
  <si>
    <t>月間売上</t>
    <rPh sb="0" eb="2">
      <t>ゲッカン</t>
    </rPh>
    <rPh sb="2" eb="4">
      <t>ウリアゲ</t>
    </rPh>
    <phoneticPr fontId="5"/>
  </si>
  <si>
    <t>月間経費</t>
    <rPh sb="0" eb="2">
      <t>ゲッカン</t>
    </rPh>
    <rPh sb="2" eb="4">
      <t>ケイヒ</t>
    </rPh>
    <phoneticPr fontId="5"/>
  </si>
  <si>
    <t>月間利益</t>
    <rPh sb="0" eb="2">
      <t>ゲッカン</t>
    </rPh>
    <rPh sb="2" eb="4">
      <t>リエキ</t>
    </rPh>
    <phoneticPr fontId="5"/>
  </si>
  <si>
    <t>利益率</t>
    <rPh sb="0" eb="3">
      <t>リエキリツ</t>
    </rPh>
    <phoneticPr fontId="5"/>
  </si>
  <si>
    <t>繁華街</t>
    <rPh sb="0" eb="3">
      <t>ハンカガイ</t>
    </rPh>
    <phoneticPr fontId="5"/>
  </si>
  <si>
    <t>共益費</t>
    <rPh sb="0" eb="3">
      <t>キョウエキヒ</t>
    </rPh>
    <phoneticPr fontId="3"/>
  </si>
  <si>
    <t>ラーメン店</t>
    <rPh sb="4" eb="5">
      <t>ミセ</t>
    </rPh>
    <phoneticPr fontId="5"/>
  </si>
  <si>
    <r>
      <t>このたびは、</t>
    </r>
    <r>
      <rPr>
        <b/>
        <sz val="11"/>
        <color theme="1"/>
        <rFont val="ＭＳ Ｐゴシック"/>
        <family val="3"/>
        <charset val="128"/>
        <scheme val="minor"/>
      </rPr>
      <t>収支シミュレーション.xlsx</t>
    </r>
    <r>
      <rPr>
        <sz val="11"/>
        <color theme="1"/>
        <rFont val="ＭＳ Ｐゴシック"/>
        <family val="2"/>
        <scheme val="minor"/>
      </rPr>
      <t xml:space="preserve"> をダウンロードいただき、ありがとうございます。</t>
    </r>
  </si>
  <si>
    <t>このシートは、</t>
  </si>
  <si>
    <r>
      <t>飲食店開業を目指すあなたが、現実的な数字で未来を描くため</t>
    </r>
    <r>
      <rPr>
        <sz val="11"/>
        <color theme="1"/>
        <rFont val="ＭＳ Ｐゴシック"/>
        <family val="2"/>
        <scheme val="minor"/>
      </rPr>
      <t>に作られました。</t>
    </r>
  </si>
  <si>
    <r>
      <t>この3つを、</t>
    </r>
    <r>
      <rPr>
        <b/>
        <sz val="11"/>
        <color theme="1"/>
        <rFont val="ＭＳ Ｐゴシック"/>
        <family val="3"/>
        <charset val="128"/>
        <scheme val="minor"/>
      </rPr>
      <t>誰でもかんたんにイメージできる</t>
    </r>
    <r>
      <rPr>
        <sz val="11"/>
        <color theme="1"/>
        <rFont val="ＭＳ Ｐゴシック"/>
        <family val="2"/>
        <scheme val="minor"/>
      </rPr>
      <t>ことを目指しています。</t>
    </r>
  </si>
  <si>
    <t>客単価・来客数・原価率・家賃・営業日数</t>
  </si>
  <si>
    <t>必要な項目を入力するだけで、収支予測が自動で計算されます。</t>
  </si>
  <si>
    <t>開業準備の第一歩として、ぜひご活用ください。</t>
  </si>
  <si>
    <t>・どんなお店にするか</t>
    <phoneticPr fontId="3"/>
  </si>
  <si>
    <t>・どれくらいの売上が見込めるか</t>
    <phoneticPr fontId="3"/>
  </si>
  <si>
    <t>・毎月どれだけ利益が残るか</t>
    <phoneticPr fontId="3"/>
  </si>
  <si>
    <t>📢 次のステップへ進みませんか？</t>
  </si>
  <si>
    <t>このシートで計算・シミュレーションをして、</t>
  </si>
  <si>
    <t>さらに本格的な【事業計画書】【開業資金計画】を作りたい方へ。</t>
  </si>
  <si>
    <r>
      <t xml:space="preserve">➡ </t>
    </r>
    <r>
      <rPr>
        <u/>
        <sz val="11"/>
        <color theme="10"/>
        <rFont val="ＭＳ Ｐゴシック"/>
        <family val="3"/>
        <charset val="128"/>
        <scheme val="minor"/>
      </rPr>
      <t>事業計画書作成サポートはこちら（こやけ企画）</t>
    </r>
  </si>
  <si>
    <t>あなたの「夢を形にする」お手伝いをしています。</t>
  </si>
  <si>
    <t>チャーシュー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</si>
</sst>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#"/>
    <numFmt numFmtId="177" formatCode="&quot;¥&quot;#,##0_);[Red]\(&quot;¥&quot;#,##0\)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 tint="0.34998626667073579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1" tint="0.34998626667073579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color theme="1" tint="0.34998626667073579"/>
      <name val="メイリオ"/>
      <family val="3"/>
      <charset val="128"/>
    </font>
    <font>
      <sz val="9"/>
      <color theme="1" tint="0.34998626667073579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u/>
      <sz val="11"/>
      <color theme="10"/>
      <name val="ＭＳ Ｐゴシック"/>
      <family val="2"/>
      <scheme val="minor"/>
    </font>
    <font>
      <b/>
      <u/>
      <sz val="14"/>
      <color theme="1" tint="0.34998626667073579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6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0" borderId="4" xfId="0" applyFont="1" applyBorder="1"/>
    <xf numFmtId="0" fontId="2" fillId="0" borderId="5" xfId="0" applyFont="1" applyBorder="1"/>
    <xf numFmtId="9" fontId="2" fillId="0" borderId="5" xfId="3" applyFont="1" applyBorder="1" applyAlignment="1"/>
    <xf numFmtId="0" fontId="2" fillId="0" borderId="6" xfId="0" applyFont="1" applyBorder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/>
    <xf numFmtId="38" fontId="2" fillId="0" borderId="0" xfId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0" fontId="6" fillId="0" borderId="0" xfId="0" applyFont="1" applyFill="1" applyBorder="1"/>
    <xf numFmtId="10" fontId="6" fillId="2" borderId="8" xfId="3" applyNumberFormat="1" applyFont="1" applyFill="1" applyBorder="1" applyAlignment="1"/>
    <xf numFmtId="10" fontId="6" fillId="2" borderId="9" xfId="3" applyNumberFormat="1" applyFont="1" applyFill="1" applyBorder="1" applyAlignment="1"/>
    <xf numFmtId="0" fontId="2" fillId="0" borderId="0" xfId="0" applyFont="1" applyFill="1"/>
    <xf numFmtId="0" fontId="10" fillId="2" borderId="10" xfId="0" applyFont="1" applyFill="1" applyBorder="1" applyAlignment="1">
      <alignment horizontal="center" vertical="center"/>
    </xf>
    <xf numFmtId="0" fontId="2" fillId="0" borderId="3" xfId="0" applyFont="1" applyBorder="1"/>
    <xf numFmtId="6" fontId="2" fillId="0" borderId="8" xfId="2" applyFont="1" applyBorder="1" applyAlignment="1"/>
    <xf numFmtId="0" fontId="2" fillId="0" borderId="9" xfId="0" applyFont="1" applyBorder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0" borderId="8" xfId="0" applyFont="1" applyBorder="1"/>
    <xf numFmtId="9" fontId="2" fillId="0" borderId="8" xfId="3" applyFont="1" applyBorder="1" applyAlignment="1"/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7" fillId="0" borderId="0" xfId="0" applyFont="1" applyFill="1" applyBorder="1"/>
    <xf numFmtId="6" fontId="2" fillId="0" borderId="5" xfId="2" applyFont="1" applyBorder="1" applyAlignment="1"/>
    <xf numFmtId="0" fontId="2" fillId="0" borderId="7" xfId="0" applyFont="1" applyBorder="1"/>
    <xf numFmtId="0" fontId="12" fillId="0" borderId="0" xfId="0" applyFont="1"/>
    <xf numFmtId="0" fontId="12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/>
    </xf>
    <xf numFmtId="6" fontId="6" fillId="2" borderId="15" xfId="2" applyFont="1" applyFill="1" applyBorder="1" applyAlignment="1"/>
    <xf numFmtId="6" fontId="6" fillId="2" borderId="16" xfId="2" applyFont="1" applyFill="1" applyBorder="1" applyAlignment="1"/>
    <xf numFmtId="0" fontId="7" fillId="4" borderId="18" xfId="0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0" fontId="2" fillId="7" borderId="6" xfId="0" applyFont="1" applyFill="1" applyBorder="1"/>
    <xf numFmtId="0" fontId="2" fillId="7" borderId="9" xfId="0" applyFont="1" applyFill="1" applyBorder="1"/>
    <xf numFmtId="177" fontId="4" fillId="7" borderId="7" xfId="0" applyNumberFormat="1" applyFont="1" applyFill="1" applyBorder="1"/>
    <xf numFmtId="177" fontId="4" fillId="7" borderId="8" xfId="0" applyNumberFormat="1" applyFont="1" applyFill="1" applyBorder="1"/>
    <xf numFmtId="9" fontId="4" fillId="7" borderId="9" xfId="3" applyFont="1" applyFill="1" applyBorder="1" applyAlignment="1"/>
    <xf numFmtId="177" fontId="4" fillId="7" borderId="11" xfId="0" applyNumberFormat="1" applyFont="1" applyFill="1" applyBorder="1" applyAlignment="1">
      <alignment horizontal="center" vertical="center"/>
    </xf>
    <xf numFmtId="10" fontId="4" fillId="7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left" vertical="center" indent="1"/>
    </xf>
    <xf numFmtId="0" fontId="11" fillId="0" borderId="0" xfId="4"/>
    <xf numFmtId="0" fontId="15" fillId="0" borderId="0" xfId="0" applyFont="1" applyAlignment="1">
      <alignment horizontal="left" vertical="center" indent="1"/>
    </xf>
    <xf numFmtId="0" fontId="15" fillId="0" borderId="0" xfId="0" applyFont="1"/>
    <xf numFmtId="38" fontId="2" fillId="0" borderId="5" xfId="1" applyFont="1" applyFill="1" applyBorder="1" applyAlignment="1" applyProtection="1">
      <alignment horizontal="center" vertical="center"/>
      <protection locked="0"/>
    </xf>
    <xf numFmtId="38" fontId="2" fillId="0" borderId="6" xfId="1" applyFont="1" applyFill="1" applyBorder="1" applyAlignment="1" applyProtection="1">
      <alignment horizontal="center"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eg"/><Relationship Id="rId1" Type="http://schemas.openxmlformats.org/officeDocument/2006/relationships/hyperlink" Target="https://koyake-planning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27</xdr:row>
      <xdr:rowOff>168783</xdr:rowOff>
    </xdr:from>
    <xdr:to>
      <xdr:col>7</xdr:col>
      <xdr:colOff>245314</xdr:colOff>
      <xdr:row>37</xdr:row>
      <xdr:rowOff>28575</xdr:rowOff>
    </xdr:to>
    <xdr:pic>
      <xdr:nvPicPr>
        <xdr:cNvPr id="2" name="図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5140833"/>
          <a:ext cx="4322015" cy="1574292"/>
        </a:xfrm>
        <a:prstGeom prst="rect">
          <a:avLst/>
        </a:prstGeom>
      </xdr:spPr>
    </xdr:pic>
    <xdr:clientData/>
  </xdr:twoCellAnchor>
  <xdr:twoCellAnchor editAs="oneCell">
    <xdr:from>
      <xdr:col>7</xdr:col>
      <xdr:colOff>447675</xdr:colOff>
      <xdr:row>34</xdr:row>
      <xdr:rowOff>47625</xdr:rowOff>
    </xdr:from>
    <xdr:to>
      <xdr:col>10</xdr:col>
      <xdr:colOff>371475</xdr:colOff>
      <xdr:row>37</xdr:row>
      <xdr:rowOff>28575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5876925"/>
          <a:ext cx="19812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ffice.koyake-planning.net/lp/business_plan_creation_suppor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tabSelected="1" workbookViewId="0">
      <selection activeCell="H26" sqref="H26"/>
    </sheetView>
  </sheetViews>
  <sheetFormatPr defaultRowHeight="13.5" x14ac:dyDescent="0.15"/>
  <cols>
    <col min="1" max="1" width="3.75" customWidth="1"/>
  </cols>
  <sheetData>
    <row r="2" spans="2:5" x14ac:dyDescent="0.15">
      <c r="B2" t="s">
        <v>66</v>
      </c>
    </row>
    <row r="4" spans="2:5" x14ac:dyDescent="0.15">
      <c r="B4" t="s">
        <v>67</v>
      </c>
    </row>
    <row r="5" spans="2:5" x14ac:dyDescent="0.15">
      <c r="B5" s="70" t="s">
        <v>68</v>
      </c>
    </row>
    <row r="6" spans="2:5" x14ac:dyDescent="0.15">
      <c r="B6" s="71"/>
    </row>
    <row r="7" spans="2:5" x14ac:dyDescent="0.15">
      <c r="B7" s="73" t="s">
        <v>73</v>
      </c>
      <c r="C7" s="74"/>
      <c r="D7" s="74"/>
      <c r="E7" s="74"/>
    </row>
    <row r="8" spans="2:5" x14ac:dyDescent="0.15">
      <c r="B8" s="73"/>
      <c r="C8" s="74"/>
      <c r="D8" s="74"/>
      <c r="E8" s="74"/>
    </row>
    <row r="9" spans="2:5" x14ac:dyDescent="0.15">
      <c r="B9" s="73" t="s">
        <v>74</v>
      </c>
      <c r="C9" s="74"/>
      <c r="D9" s="74"/>
      <c r="E9" s="74"/>
    </row>
    <row r="10" spans="2:5" x14ac:dyDescent="0.15">
      <c r="B10" s="73"/>
      <c r="C10" s="74"/>
      <c r="D10" s="74"/>
      <c r="E10" s="74"/>
    </row>
    <row r="11" spans="2:5" x14ac:dyDescent="0.15">
      <c r="B11" s="73" t="s">
        <v>75</v>
      </c>
      <c r="C11" s="74"/>
      <c r="D11" s="74"/>
      <c r="E11" s="74"/>
    </row>
    <row r="13" spans="2:5" x14ac:dyDescent="0.15">
      <c r="B13" t="s">
        <v>69</v>
      </c>
    </row>
    <row r="15" spans="2:5" x14ac:dyDescent="0.15">
      <c r="B15" s="70" t="s">
        <v>70</v>
      </c>
    </row>
    <row r="16" spans="2:5" x14ac:dyDescent="0.15">
      <c r="B16" t="s">
        <v>71</v>
      </c>
    </row>
    <row r="18" spans="2:2" x14ac:dyDescent="0.15">
      <c r="B18" t="s">
        <v>72</v>
      </c>
    </row>
    <row r="20" spans="2:2" x14ac:dyDescent="0.15">
      <c r="B20" s="71" t="s">
        <v>76</v>
      </c>
    </row>
    <row r="21" spans="2:2" x14ac:dyDescent="0.15">
      <c r="B21" s="71"/>
    </row>
    <row r="22" spans="2:2" x14ac:dyDescent="0.15">
      <c r="B22" s="71" t="s">
        <v>77</v>
      </c>
    </row>
    <row r="23" spans="2:2" x14ac:dyDescent="0.15">
      <c r="B23" s="71" t="s">
        <v>78</v>
      </c>
    </row>
    <row r="24" spans="2:2" x14ac:dyDescent="0.15">
      <c r="B24" s="71"/>
    </row>
    <row r="25" spans="2:2" x14ac:dyDescent="0.15">
      <c r="B25" s="72" t="s">
        <v>79</v>
      </c>
    </row>
    <row r="26" spans="2:2" x14ac:dyDescent="0.15">
      <c r="B26" s="71"/>
    </row>
    <row r="27" spans="2:2" x14ac:dyDescent="0.15">
      <c r="B27" s="71" t="s">
        <v>80</v>
      </c>
    </row>
  </sheetData>
  <phoneticPr fontId="3"/>
  <hyperlinks>
    <hyperlink ref="B25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K7" sqref="K7"/>
    </sheetView>
  </sheetViews>
  <sheetFormatPr defaultRowHeight="18.75" x14ac:dyDescent="0.45"/>
  <cols>
    <col min="1" max="1" width="4.5" style="1" bestFit="1" customWidth="1"/>
    <col min="2" max="2" width="22.875" style="1" customWidth="1"/>
    <col min="3" max="3" width="21.5" style="1" customWidth="1"/>
    <col min="4" max="5" width="9" style="1"/>
    <col min="6" max="6" width="6.875" style="1" customWidth="1"/>
    <col min="7" max="7" width="23.75" style="1" bestFit="1" customWidth="1"/>
    <col min="8" max="9" width="17.125" style="1" bestFit="1" customWidth="1"/>
    <col min="10" max="10" width="14.25" style="1" customWidth="1"/>
    <col min="11" max="11" width="12.25" style="1" customWidth="1"/>
    <col min="12" max="12" width="14" style="1" hidden="1" customWidth="1"/>
    <col min="13" max="17" width="0" style="1" hidden="1" customWidth="1"/>
    <col min="18" max="16384" width="9" style="1"/>
  </cols>
  <sheetData>
    <row r="1" spans="1:17" x14ac:dyDescent="0.45">
      <c r="F1" s="2"/>
      <c r="G1" s="3"/>
      <c r="H1" s="2"/>
      <c r="I1" s="2"/>
      <c r="J1" s="2"/>
      <c r="K1" s="2"/>
      <c r="L1" s="2"/>
    </row>
    <row r="2" spans="1:17" ht="23.25" thickBot="1" x14ac:dyDescent="0.55000000000000004">
      <c r="A2" s="4" t="s">
        <v>0</v>
      </c>
      <c r="B2" s="4"/>
      <c r="C2" s="4"/>
      <c r="D2" s="4"/>
      <c r="E2" s="4"/>
      <c r="F2" s="2"/>
      <c r="G2" s="46" t="s">
        <v>58</v>
      </c>
      <c r="K2" s="5"/>
      <c r="L2" s="2"/>
    </row>
    <row r="3" spans="1:17" ht="22.5" x14ac:dyDescent="0.45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2"/>
      <c r="G3" s="33" t="s">
        <v>59</v>
      </c>
      <c r="H3" s="34" t="s">
        <v>60</v>
      </c>
      <c r="I3" s="34" t="s">
        <v>61</v>
      </c>
      <c r="J3" s="35" t="s">
        <v>62</v>
      </c>
      <c r="K3" s="9"/>
      <c r="L3" s="2"/>
    </row>
    <row r="4" spans="1:17" ht="23.25" thickBot="1" x14ac:dyDescent="0.55000000000000004">
      <c r="A4" s="38" t="s">
        <v>7</v>
      </c>
      <c r="B4" s="39"/>
      <c r="C4" s="39"/>
      <c r="D4" s="39"/>
      <c r="E4" s="40"/>
      <c r="F4" s="2"/>
      <c r="G4" s="65">
        <f>($H$19*J24)*(J23)</f>
        <v>0</v>
      </c>
      <c r="H4" s="66" t="str">
        <f>IFERROR((H19*J19)+(G4*0.08)+(G4*0.1)+(G4*0.05)+(G4*0.3)+H25+H26,"")</f>
        <v/>
      </c>
      <c r="I4" s="66" t="str">
        <f>IFERROR(G4-H4,"")</f>
        <v/>
      </c>
      <c r="J4" s="67" t="str">
        <f>IFERROR(I4/G4,"")</f>
        <v/>
      </c>
      <c r="K4" s="13"/>
      <c r="L4" s="2"/>
    </row>
    <row r="5" spans="1:17" x14ac:dyDescent="0.45">
      <c r="A5" s="14">
        <v>1</v>
      </c>
      <c r="B5" s="15"/>
      <c r="C5" s="15"/>
      <c r="D5" s="16"/>
      <c r="E5" s="63" t="str">
        <f>IF(C5*D5=0,"",C5*D5)</f>
        <v/>
      </c>
      <c r="F5" s="2"/>
      <c r="K5" s="20"/>
      <c r="L5" s="2"/>
    </row>
    <row r="6" spans="1:17" ht="23.25" thickBot="1" x14ac:dyDescent="0.5">
      <c r="A6" s="14">
        <v>2</v>
      </c>
      <c r="B6" s="15"/>
      <c r="C6" s="15"/>
      <c r="D6" s="16"/>
      <c r="E6" s="63" t="str">
        <f t="shared" ref="E6:E11" si="0">IF(C6*D6=0,"",C6*D6)</f>
        <v/>
      </c>
      <c r="F6" s="2"/>
      <c r="G6" s="47" t="s">
        <v>6</v>
      </c>
      <c r="H6" s="2"/>
      <c r="I6" s="2"/>
      <c r="J6" s="2"/>
      <c r="K6" s="21"/>
      <c r="L6" s="2"/>
    </row>
    <row r="7" spans="1:17" x14ac:dyDescent="0.45">
      <c r="A7" s="14">
        <v>3</v>
      </c>
      <c r="B7" s="15"/>
      <c r="C7" s="15"/>
      <c r="D7" s="16"/>
      <c r="E7" s="63" t="str">
        <f t="shared" si="0"/>
        <v/>
      </c>
      <c r="F7" s="2"/>
      <c r="G7" s="56" t="s">
        <v>8</v>
      </c>
      <c r="H7" s="10" t="s">
        <v>9</v>
      </c>
      <c r="I7" s="11" t="s">
        <v>10</v>
      </c>
      <c r="J7" s="12" t="s">
        <v>11</v>
      </c>
      <c r="K7" s="21"/>
      <c r="L7" s="2"/>
    </row>
    <row r="8" spans="1:17" x14ac:dyDescent="0.45">
      <c r="A8" s="14">
        <v>4</v>
      </c>
      <c r="B8" s="15"/>
      <c r="C8" s="15"/>
      <c r="D8" s="16"/>
      <c r="E8" s="63" t="str">
        <f t="shared" si="0"/>
        <v/>
      </c>
      <c r="F8" s="2"/>
      <c r="G8" s="48" t="s">
        <v>13</v>
      </c>
      <c r="H8" s="18"/>
      <c r="I8" s="18"/>
      <c r="J8" s="19"/>
      <c r="K8" s="22"/>
      <c r="L8" s="2" t="s">
        <v>30</v>
      </c>
      <c r="M8" s="1" t="s">
        <v>31</v>
      </c>
      <c r="N8" s="1" t="s">
        <v>32</v>
      </c>
      <c r="O8" s="1" t="s">
        <v>33</v>
      </c>
      <c r="P8" s="1" t="s">
        <v>34</v>
      </c>
      <c r="Q8" s="1" t="s">
        <v>35</v>
      </c>
    </row>
    <row r="9" spans="1:17" x14ac:dyDescent="0.45">
      <c r="A9" s="14">
        <v>5</v>
      </c>
      <c r="B9" s="15"/>
      <c r="C9" s="15"/>
      <c r="D9" s="16"/>
      <c r="E9" s="63" t="str">
        <f t="shared" si="0"/>
        <v/>
      </c>
      <c r="F9" s="2"/>
      <c r="G9" s="49" t="s">
        <v>17</v>
      </c>
      <c r="H9" s="75"/>
      <c r="I9" s="75"/>
      <c r="J9" s="76"/>
      <c r="K9" s="21"/>
      <c r="L9" s="2" t="str">
        <f>IFERROR(VLOOKUP(H12,$A$3:$E$27,3,TRUE),"")</f>
        <v/>
      </c>
      <c r="M9" s="1" t="str">
        <f>IFERROR(VLOOKUP(H12,$A$3:$E$27,5,TRUE),"")</f>
        <v/>
      </c>
      <c r="N9" s="2" t="str">
        <f>IFERROR(VLOOKUP(I12,$A$3:$E$27,3,TRUE),"")</f>
        <v/>
      </c>
      <c r="O9" s="1" t="str">
        <f>IFERROR(VLOOKUP(I12,$A$3:$E$27,5,TRUE),"")</f>
        <v/>
      </c>
      <c r="P9" s="2" t="str">
        <f>IFERROR(VLOOKUP(J12,$A$3:$E$27,3,TRUE),"")</f>
        <v/>
      </c>
      <c r="Q9" s="1" t="str">
        <f>IFERROR(VLOOKUP(J12,$A$3:$E$27,5,TRUE),"")</f>
        <v/>
      </c>
    </row>
    <row r="10" spans="1:17" x14ac:dyDescent="0.45">
      <c r="A10" s="14">
        <v>6</v>
      </c>
      <c r="B10" s="15"/>
      <c r="C10" s="15"/>
      <c r="D10" s="16"/>
      <c r="E10" s="63" t="str">
        <f t="shared" si="0"/>
        <v/>
      </c>
      <c r="F10" s="2"/>
      <c r="G10" s="49" t="s">
        <v>22</v>
      </c>
      <c r="H10" s="75"/>
      <c r="I10" s="75"/>
      <c r="J10" s="76"/>
      <c r="K10" s="21"/>
      <c r="L10" s="2" t="str">
        <f>IFERROR(VLOOKUP(H13,$A$3:$E$27,3,TRUE),"")</f>
        <v/>
      </c>
      <c r="M10" s="1" t="str">
        <f>IFERROR(VLOOKUP(H13,$A$3:$E$27,5,TRUE),"")</f>
        <v/>
      </c>
      <c r="N10" s="2" t="str">
        <f>IFERROR(VLOOKUP(I13,$A$3:$E$27,3,TRUE),"")</f>
        <v/>
      </c>
      <c r="O10" s="1" t="str">
        <f>IFERROR(VLOOKUP(I13,$A$3:$E$27,5,TRUE),"")</f>
        <v/>
      </c>
      <c r="P10" s="2" t="str">
        <f>IFERROR(VLOOKUP(J13,$A$3:$E$27,3,TRUE),"")</f>
        <v/>
      </c>
      <c r="Q10" s="1" t="str">
        <f>IFERROR(VLOOKUP(J13,$A$3:$E$27,5,TRUE),"")</f>
        <v/>
      </c>
    </row>
    <row r="11" spans="1:17" x14ac:dyDescent="0.45">
      <c r="A11" s="14">
        <v>7</v>
      </c>
      <c r="B11" s="15"/>
      <c r="C11" s="15"/>
      <c r="D11" s="16"/>
      <c r="E11" s="63" t="str">
        <f t="shared" si="0"/>
        <v/>
      </c>
      <c r="F11" s="2"/>
      <c r="G11" s="49" t="s">
        <v>26</v>
      </c>
      <c r="H11" s="18"/>
      <c r="I11" s="18"/>
      <c r="J11" s="19"/>
      <c r="K11" s="21"/>
      <c r="L11" s="2" t="str">
        <f>IFERROR(VLOOKUP(H14,$A$3:$E$27,3,TRUE),"")</f>
        <v/>
      </c>
      <c r="M11" s="1" t="str">
        <f>IFERROR(VLOOKUP(H14,$A$3:$E$27,5,TRUE),"")</f>
        <v/>
      </c>
      <c r="N11" s="2" t="str">
        <f>IFERROR(VLOOKUP(I14,$A$3:$E$27,3,TRUE),"")</f>
        <v/>
      </c>
      <c r="O11" s="1" t="str">
        <f>IFERROR(VLOOKUP(I14,$A$3:$E$27,5,TRUE),"")</f>
        <v/>
      </c>
      <c r="P11" s="2" t="str">
        <f>IFERROR(VLOOKUP(J14,$A$3:$E$27,3,TRUE),"")</f>
        <v/>
      </c>
      <c r="Q11" s="1" t="str">
        <f>IFERROR(VLOOKUP(J14,$A$3:$E$27,5,TRUE),"")</f>
        <v/>
      </c>
    </row>
    <row r="12" spans="1:17" x14ac:dyDescent="0.45">
      <c r="A12" s="38" t="s">
        <v>39</v>
      </c>
      <c r="B12" s="39"/>
      <c r="C12" s="39"/>
      <c r="D12" s="39"/>
      <c r="E12" s="40"/>
      <c r="F12" s="2"/>
      <c r="G12" s="49" t="s">
        <v>36</v>
      </c>
      <c r="H12" s="23"/>
      <c r="I12" s="23"/>
      <c r="J12" s="24"/>
      <c r="K12" s="21"/>
      <c r="L12" s="2" t="str">
        <f t="shared" ref="L12" si="1">IFERROR(VLOOKUP(H15,$A$3:$E$27,3,TRUE),"")</f>
        <v/>
      </c>
      <c r="M12" s="1" t="str">
        <f t="shared" ref="M12" si="2">IFERROR(VLOOKUP(H15,$A$3:$E$27,5,TRUE),"")</f>
        <v/>
      </c>
      <c r="N12" s="2" t="str">
        <f t="shared" ref="N12" si="3">IFERROR(VLOOKUP(I15,$A$3:$E$27,3,TRUE),"")</f>
        <v/>
      </c>
      <c r="O12" s="1" t="str">
        <f t="shared" ref="O12" si="4">IFERROR(VLOOKUP(I15,$A$3:$E$27,5,TRUE),"")</f>
        <v/>
      </c>
      <c r="P12" s="2" t="str">
        <f t="shared" ref="P12" si="5">IFERROR(VLOOKUP(J15,$A$3:$E$27,3,TRUE),"")</f>
        <v/>
      </c>
      <c r="Q12" s="1" t="str">
        <f t="shared" ref="Q12" si="6">IFERROR(VLOOKUP(J15,$A$3:$E$27,5,TRUE),"")</f>
        <v/>
      </c>
    </row>
    <row r="13" spans="1:17" x14ac:dyDescent="0.45">
      <c r="A13" s="14">
        <v>11</v>
      </c>
      <c r="B13" s="15"/>
      <c r="C13" s="15"/>
      <c r="D13" s="16"/>
      <c r="E13" s="63" t="str">
        <f>IF(C13*D13=0,"",C13*D13)</f>
        <v/>
      </c>
      <c r="F13" s="2"/>
      <c r="G13" s="49" t="s">
        <v>37</v>
      </c>
      <c r="H13" s="23"/>
      <c r="I13" s="23"/>
      <c r="J13" s="24"/>
      <c r="K13" s="25"/>
      <c r="L13" s="2"/>
    </row>
    <row r="14" spans="1:17" x14ac:dyDescent="0.45">
      <c r="A14" s="14">
        <v>12</v>
      </c>
      <c r="B14" s="15"/>
      <c r="C14" s="15"/>
      <c r="D14" s="16"/>
      <c r="E14" s="63" t="str">
        <f t="shared" ref="E14:E19" si="7">IF(C14*D14=0,"",C14*D14)</f>
        <v/>
      </c>
      <c r="F14" s="2"/>
      <c r="G14" s="49" t="s">
        <v>38</v>
      </c>
      <c r="H14" s="23"/>
      <c r="I14" s="23"/>
      <c r="J14" s="24"/>
      <c r="K14" s="25"/>
      <c r="L14" s="2"/>
    </row>
    <row r="15" spans="1:17" ht="19.5" thickBot="1" x14ac:dyDescent="0.5">
      <c r="A15" s="14">
        <v>13</v>
      </c>
      <c r="B15" s="15"/>
      <c r="C15" s="15"/>
      <c r="D15" s="16"/>
      <c r="E15" s="63" t="str">
        <f t="shared" si="7"/>
        <v/>
      </c>
      <c r="G15" s="60" t="s">
        <v>40</v>
      </c>
      <c r="H15" s="61"/>
      <c r="I15" s="61"/>
      <c r="J15" s="62"/>
      <c r="K15" s="28"/>
    </row>
    <row r="16" spans="1:17" ht="19.5" thickTop="1" x14ac:dyDescent="0.45">
      <c r="A16" s="14">
        <v>14</v>
      </c>
      <c r="B16" s="15"/>
      <c r="C16" s="15"/>
      <c r="D16" s="16"/>
      <c r="E16" s="63" t="str">
        <f t="shared" si="7"/>
        <v/>
      </c>
      <c r="G16" s="57" t="s">
        <v>42</v>
      </c>
      <c r="H16" s="58">
        <f>SUM(L9:L12)</f>
        <v>0</v>
      </c>
      <c r="I16" s="58">
        <f>SUM(N9:N12)</f>
        <v>0</v>
      </c>
      <c r="J16" s="59">
        <f>SUM(P9:P12)</f>
        <v>0</v>
      </c>
    </row>
    <row r="17" spans="1:10" ht="19.5" thickBot="1" x14ac:dyDescent="0.5">
      <c r="A17" s="14">
        <v>15</v>
      </c>
      <c r="B17" s="15"/>
      <c r="C17" s="15"/>
      <c r="D17" s="16"/>
      <c r="E17" s="63" t="str">
        <f t="shared" si="7"/>
        <v/>
      </c>
      <c r="G17" s="50" t="s">
        <v>4</v>
      </c>
      <c r="H17" s="26" t="str">
        <f>IFERROR(SUM(M9:M12)/SUM(L9:L12),"")</f>
        <v/>
      </c>
      <c r="I17" s="26" t="str">
        <f>IFERROR(SUM(O9:O12)/SUM(N9:N12),"")</f>
        <v/>
      </c>
      <c r="J17" s="27" t="str">
        <f>IFERROR(SUM(Q9:Q12)/SUM(P9:P12),"")</f>
        <v/>
      </c>
    </row>
    <row r="18" spans="1:10" ht="19.5" thickBot="1" x14ac:dyDescent="0.5">
      <c r="A18" s="14">
        <v>16</v>
      </c>
      <c r="B18" s="15"/>
      <c r="C18" s="15"/>
      <c r="D18" s="16"/>
      <c r="E18" s="63" t="str">
        <f t="shared" si="7"/>
        <v/>
      </c>
      <c r="G18" s="3"/>
    </row>
    <row r="19" spans="1:10" ht="23.25" thickBot="1" x14ac:dyDescent="0.5">
      <c r="A19" s="14">
        <v>17</v>
      </c>
      <c r="B19" s="15"/>
      <c r="C19" s="15"/>
      <c r="D19" s="16"/>
      <c r="E19" s="63" t="str">
        <f t="shared" si="7"/>
        <v/>
      </c>
      <c r="G19" s="29" t="s">
        <v>44</v>
      </c>
      <c r="H19" s="68">
        <f>AVERAGE(H16:J16)</f>
        <v>0</v>
      </c>
      <c r="I19" s="29" t="s">
        <v>4</v>
      </c>
      <c r="J19" s="69" t="str">
        <f>IFERROR(AVERAGE(H17:J17),"")</f>
        <v/>
      </c>
    </row>
    <row r="20" spans="1:10" x14ac:dyDescent="0.45">
      <c r="A20" s="38" t="s">
        <v>48</v>
      </c>
      <c r="B20" s="39"/>
      <c r="C20" s="39"/>
      <c r="D20" s="39"/>
      <c r="E20" s="40"/>
    </row>
    <row r="21" spans="1:10" ht="23.25" thickBot="1" x14ac:dyDescent="0.55000000000000004">
      <c r="A21" s="14">
        <v>21</v>
      </c>
      <c r="B21" s="15"/>
      <c r="C21" s="15"/>
      <c r="D21" s="16"/>
      <c r="E21" s="63" t="str">
        <f t="shared" ref="E21:E27" si="8">IF(C21*D21=0,"",C21*D21)</f>
        <v/>
      </c>
      <c r="G21" s="46" t="s">
        <v>45</v>
      </c>
    </row>
    <row r="22" spans="1:10" x14ac:dyDescent="0.45">
      <c r="A22" s="14">
        <v>22</v>
      </c>
      <c r="B22" s="15"/>
      <c r="C22" s="15"/>
      <c r="D22" s="16"/>
      <c r="E22" s="63" t="str">
        <f t="shared" si="8"/>
        <v/>
      </c>
      <c r="G22" s="51" t="s">
        <v>46</v>
      </c>
      <c r="H22" s="41"/>
      <c r="I22" s="53" t="s">
        <v>47</v>
      </c>
      <c r="J22" s="30"/>
    </row>
    <row r="23" spans="1:10" x14ac:dyDescent="0.45">
      <c r="A23" s="14">
        <v>23</v>
      </c>
      <c r="B23" s="15"/>
      <c r="C23" s="15"/>
      <c r="D23" s="16"/>
      <c r="E23" s="63" t="str">
        <f t="shared" si="8"/>
        <v/>
      </c>
      <c r="G23" s="49" t="s">
        <v>49</v>
      </c>
      <c r="H23" s="42"/>
      <c r="I23" s="54" t="s">
        <v>50</v>
      </c>
      <c r="J23" s="17"/>
    </row>
    <row r="24" spans="1:10" x14ac:dyDescent="0.45">
      <c r="A24" s="14">
        <v>24</v>
      </c>
      <c r="B24" s="15"/>
      <c r="C24" s="15"/>
      <c r="D24" s="16"/>
      <c r="E24" s="63" t="str">
        <f t="shared" si="8"/>
        <v/>
      </c>
      <c r="G24" s="49" t="s">
        <v>52</v>
      </c>
      <c r="H24" s="15"/>
      <c r="I24" s="54" t="s">
        <v>56</v>
      </c>
      <c r="J24" s="17"/>
    </row>
    <row r="25" spans="1:10" x14ac:dyDescent="0.45">
      <c r="A25" s="14">
        <v>25</v>
      </c>
      <c r="B25" s="15"/>
      <c r="C25" s="15"/>
      <c r="D25" s="16"/>
      <c r="E25" s="63" t="str">
        <f t="shared" si="8"/>
        <v/>
      </c>
      <c r="G25" s="49" t="s">
        <v>57</v>
      </c>
      <c r="H25" s="44"/>
      <c r="I25" s="54" t="s">
        <v>54</v>
      </c>
      <c r="J25" s="17"/>
    </row>
    <row r="26" spans="1:10" ht="19.5" thickBot="1" x14ac:dyDescent="0.5">
      <c r="A26" s="14">
        <v>26</v>
      </c>
      <c r="B26" s="15"/>
      <c r="C26" s="15"/>
      <c r="D26" s="16"/>
      <c r="E26" s="63" t="str">
        <f t="shared" si="8"/>
        <v/>
      </c>
      <c r="G26" s="52" t="s">
        <v>64</v>
      </c>
      <c r="H26" s="31"/>
      <c r="I26" s="55"/>
      <c r="J26" s="32"/>
    </row>
    <row r="27" spans="1:10" ht="19.5" thickBot="1" x14ac:dyDescent="0.5">
      <c r="A27" s="14">
        <v>27</v>
      </c>
      <c r="B27" s="36"/>
      <c r="C27" s="36"/>
      <c r="D27" s="37"/>
      <c r="E27" s="64" t="str">
        <f t="shared" si="8"/>
        <v/>
      </c>
      <c r="G27" s="43"/>
      <c r="H27" s="20"/>
      <c r="I27" s="43"/>
      <c r="J27" s="20"/>
    </row>
  </sheetData>
  <mergeCells count="4">
    <mergeCell ref="A2:E2"/>
    <mergeCell ref="A4:E4"/>
    <mergeCell ref="A12:E12"/>
    <mergeCell ref="A20:E20"/>
  </mergeCells>
  <phoneticPr fontId="3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B28" sqref="B28"/>
    </sheetView>
  </sheetViews>
  <sheetFormatPr defaultRowHeight="18.75" x14ac:dyDescent="0.45"/>
  <cols>
    <col min="1" max="1" width="4.5" style="1" bestFit="1" customWidth="1"/>
    <col min="2" max="2" width="22.875" style="1" customWidth="1"/>
    <col min="3" max="3" width="21.5" style="1" customWidth="1"/>
    <col min="4" max="5" width="9" style="1"/>
    <col min="6" max="6" width="6.875" style="1" customWidth="1"/>
    <col min="7" max="7" width="23.75" style="1" bestFit="1" customWidth="1"/>
    <col min="8" max="9" width="17.125" style="1" bestFit="1" customWidth="1"/>
    <col min="10" max="10" width="14.25" style="1" customWidth="1"/>
    <col min="11" max="11" width="12.25" style="1" customWidth="1"/>
    <col min="12" max="12" width="14" style="1" hidden="1" customWidth="1"/>
    <col min="13" max="17" width="0" style="1" hidden="1" customWidth="1"/>
    <col min="18" max="16384" width="9" style="1"/>
  </cols>
  <sheetData>
    <row r="1" spans="1:17" x14ac:dyDescent="0.45">
      <c r="F1" s="2"/>
      <c r="G1" s="3"/>
      <c r="H1" s="2"/>
      <c r="I1" s="2"/>
      <c r="J1" s="2"/>
      <c r="K1" s="2"/>
      <c r="L1" s="2"/>
    </row>
    <row r="2" spans="1:17" ht="23.25" thickBot="1" x14ac:dyDescent="0.55000000000000004">
      <c r="A2" s="4" t="s">
        <v>0</v>
      </c>
      <c r="B2" s="4"/>
      <c r="C2" s="4"/>
      <c r="D2" s="4"/>
      <c r="E2" s="4"/>
      <c r="F2" s="2"/>
      <c r="G2" s="46" t="s">
        <v>58</v>
      </c>
      <c r="K2" s="5"/>
      <c r="L2" s="2"/>
    </row>
    <row r="3" spans="1:17" ht="22.5" x14ac:dyDescent="0.45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2"/>
      <c r="G3" s="33" t="s">
        <v>59</v>
      </c>
      <c r="H3" s="34" t="s">
        <v>60</v>
      </c>
      <c r="I3" s="34" t="s">
        <v>61</v>
      </c>
      <c r="J3" s="35" t="s">
        <v>62</v>
      </c>
      <c r="K3" s="9"/>
      <c r="L3" s="2"/>
    </row>
    <row r="4" spans="1:17" ht="23.25" thickBot="1" x14ac:dyDescent="0.55000000000000004">
      <c r="A4" s="38" t="s">
        <v>7</v>
      </c>
      <c r="B4" s="39"/>
      <c r="C4" s="39"/>
      <c r="D4" s="39"/>
      <c r="E4" s="40"/>
      <c r="F4" s="2"/>
      <c r="G4" s="65">
        <f>($H$19*J24)*(J23)</f>
        <v>450000</v>
      </c>
      <c r="H4" s="66">
        <f>(H19*J19)+(G4*0.08)+(G4*0.1)+(G4*0.05)+(G4*0.3)+H25+H26</f>
        <v>303960.41666666663</v>
      </c>
      <c r="I4" s="66">
        <f>G4-H4</f>
        <v>146039.58333333337</v>
      </c>
      <c r="J4" s="67">
        <f>I4/G4</f>
        <v>0.32453240740740752</v>
      </c>
      <c r="K4" s="13"/>
      <c r="L4" s="2"/>
    </row>
    <row r="5" spans="1:17" x14ac:dyDescent="0.45">
      <c r="A5" s="14">
        <v>1</v>
      </c>
      <c r="B5" s="15" t="s">
        <v>12</v>
      </c>
      <c r="C5" s="15">
        <v>900</v>
      </c>
      <c r="D5" s="16">
        <v>0.3</v>
      </c>
      <c r="E5" s="63">
        <f>IF(C5*D5=0,"",C5*D5)</f>
        <v>270</v>
      </c>
      <c r="F5" s="2"/>
      <c r="K5" s="20"/>
      <c r="L5" s="2"/>
    </row>
    <row r="6" spans="1:17" ht="23.25" thickBot="1" x14ac:dyDescent="0.5">
      <c r="A6" s="14">
        <v>2</v>
      </c>
      <c r="B6" s="15" t="s">
        <v>16</v>
      </c>
      <c r="C6" s="15">
        <v>900</v>
      </c>
      <c r="D6" s="16">
        <v>0.3</v>
      </c>
      <c r="E6" s="63">
        <f t="shared" ref="E6:E11" si="0">IF(C6*D6=0,"",C6*D6)</f>
        <v>270</v>
      </c>
      <c r="F6" s="2"/>
      <c r="G6" s="47" t="s">
        <v>6</v>
      </c>
      <c r="H6" s="2"/>
      <c r="I6" s="2"/>
      <c r="J6" s="2"/>
      <c r="K6" s="21"/>
      <c r="L6" s="2"/>
    </row>
    <row r="7" spans="1:17" x14ac:dyDescent="0.45">
      <c r="A7" s="14">
        <v>3</v>
      </c>
      <c r="B7" s="15" t="s">
        <v>21</v>
      </c>
      <c r="C7" s="15">
        <v>1000</v>
      </c>
      <c r="D7" s="16">
        <v>0.35</v>
      </c>
      <c r="E7" s="63">
        <f t="shared" si="0"/>
        <v>350</v>
      </c>
      <c r="F7" s="2"/>
      <c r="G7" s="56" t="s">
        <v>8</v>
      </c>
      <c r="H7" s="10" t="s">
        <v>9</v>
      </c>
      <c r="I7" s="11" t="s">
        <v>10</v>
      </c>
      <c r="J7" s="12" t="s">
        <v>11</v>
      </c>
      <c r="K7" s="21"/>
      <c r="L7" s="2"/>
    </row>
    <row r="8" spans="1:17" x14ac:dyDescent="0.45">
      <c r="A8" s="14">
        <v>4</v>
      </c>
      <c r="B8" s="15"/>
      <c r="C8" s="15"/>
      <c r="D8" s="16"/>
      <c r="E8" s="63" t="str">
        <f t="shared" si="0"/>
        <v/>
      </c>
      <c r="F8" s="2"/>
      <c r="G8" s="48" t="s">
        <v>13</v>
      </c>
      <c r="H8" s="18" t="s">
        <v>14</v>
      </c>
      <c r="I8" s="18" t="s">
        <v>15</v>
      </c>
      <c r="J8" s="19" t="s">
        <v>14</v>
      </c>
      <c r="K8" s="22"/>
      <c r="L8" s="2" t="s">
        <v>30</v>
      </c>
      <c r="M8" s="1" t="s">
        <v>31</v>
      </c>
      <c r="N8" s="1" t="s">
        <v>32</v>
      </c>
      <c r="O8" s="1" t="s">
        <v>33</v>
      </c>
      <c r="P8" s="1" t="s">
        <v>34</v>
      </c>
      <c r="Q8" s="1" t="s">
        <v>35</v>
      </c>
    </row>
    <row r="9" spans="1:17" x14ac:dyDescent="0.45">
      <c r="A9" s="14">
        <v>5</v>
      </c>
      <c r="B9" s="15"/>
      <c r="C9" s="15"/>
      <c r="D9" s="16"/>
      <c r="E9" s="63" t="str">
        <f t="shared" si="0"/>
        <v/>
      </c>
      <c r="F9" s="2"/>
      <c r="G9" s="49" t="s">
        <v>17</v>
      </c>
      <c r="H9" s="75" t="s">
        <v>18</v>
      </c>
      <c r="I9" s="75" t="s">
        <v>19</v>
      </c>
      <c r="J9" s="76" t="s">
        <v>20</v>
      </c>
      <c r="K9" s="21"/>
      <c r="L9" s="2">
        <f>IFERROR(VLOOKUP(H12,$A$3:$E$27,3,TRUE),"")</f>
        <v>1000</v>
      </c>
      <c r="M9" s="1">
        <f>IFERROR(VLOOKUP(H12,$A$3:$E$27,5,TRUE),"")</f>
        <v>350</v>
      </c>
      <c r="N9" s="2">
        <f>IFERROR(VLOOKUP(I12,$A$3:$E$27,3,TRUE),"")</f>
        <v>900</v>
      </c>
      <c r="O9" s="1">
        <f>IFERROR(VLOOKUP(I12,$A$3:$E$27,5,TRUE),"")</f>
        <v>270</v>
      </c>
      <c r="P9" s="2">
        <f>IFERROR(VLOOKUP(J12,$A$3:$E$27,3,TRUE),"")</f>
        <v>1000</v>
      </c>
      <c r="Q9" s="1">
        <f>IFERROR(VLOOKUP(J12,$A$3:$E$27,5,TRUE),"")</f>
        <v>350</v>
      </c>
    </row>
    <row r="10" spans="1:17" x14ac:dyDescent="0.45">
      <c r="A10" s="14">
        <v>6</v>
      </c>
      <c r="B10" s="15"/>
      <c r="C10" s="15"/>
      <c r="D10" s="16"/>
      <c r="E10" s="63" t="str">
        <f t="shared" si="0"/>
        <v/>
      </c>
      <c r="F10" s="2"/>
      <c r="G10" s="49" t="s">
        <v>22</v>
      </c>
      <c r="H10" s="75" t="s">
        <v>23</v>
      </c>
      <c r="I10" s="75" t="s">
        <v>24</v>
      </c>
      <c r="J10" s="76" t="s">
        <v>25</v>
      </c>
      <c r="K10" s="21"/>
      <c r="L10" s="2">
        <f>IFERROR(VLOOKUP(H13,$A$3:$E$27,3,TRUE),"")</f>
        <v>100</v>
      </c>
      <c r="M10" s="1">
        <f>IFERROR(VLOOKUP(H13,$A$3:$E$27,5,TRUE),"")</f>
        <v>80</v>
      </c>
      <c r="N10" s="2" t="str">
        <f>IFERROR(VLOOKUP(I13,$A$3:$E$27,3,TRUE),"")</f>
        <v/>
      </c>
      <c r="O10" s="1" t="str">
        <f>IFERROR(VLOOKUP(I13,$A$3:$E$27,5,TRUE),"")</f>
        <v/>
      </c>
      <c r="P10" s="2">
        <f>IFERROR(VLOOKUP(J13,$A$3:$E$27,3,TRUE),"")</f>
        <v>500</v>
      </c>
      <c r="Q10" s="1">
        <f>IFERROR(VLOOKUP(J13,$A$3:$E$27,5,TRUE),"")</f>
        <v>250</v>
      </c>
    </row>
    <row r="11" spans="1:17" x14ac:dyDescent="0.45">
      <c r="A11" s="14">
        <v>7</v>
      </c>
      <c r="B11" s="15"/>
      <c r="C11" s="15"/>
      <c r="D11" s="16"/>
      <c r="E11" s="63" t="str">
        <f t="shared" si="0"/>
        <v/>
      </c>
      <c r="F11" s="2"/>
      <c r="G11" s="49" t="s">
        <v>26</v>
      </c>
      <c r="H11" s="18" t="s">
        <v>27</v>
      </c>
      <c r="I11" s="18" t="s">
        <v>28</v>
      </c>
      <c r="J11" s="19" t="s">
        <v>29</v>
      </c>
      <c r="K11" s="21"/>
      <c r="L11" s="2">
        <f>IFERROR(VLOOKUP(H14,$A$3:$E$27,3,TRUE),"")</f>
        <v>150</v>
      </c>
      <c r="M11" s="1">
        <f>IFERROR(VLOOKUP(H14,$A$3:$E$27,5,TRUE),"")</f>
        <v>45</v>
      </c>
      <c r="N11" s="2" t="str">
        <f>IFERROR(VLOOKUP(I14,$A$3:$E$27,3,TRUE),"")</f>
        <v/>
      </c>
      <c r="O11" s="1" t="str">
        <f>IFERROR(VLOOKUP(I14,$A$3:$E$27,5,TRUE),"")</f>
        <v/>
      </c>
      <c r="P11" s="2">
        <f>IFERROR(VLOOKUP(J14,$A$3:$E$27,3,TRUE),"")</f>
        <v>100</v>
      </c>
      <c r="Q11" s="1">
        <f>IFERROR(VLOOKUP(J14,$A$3:$E$27,5,TRUE),"")</f>
        <v>80</v>
      </c>
    </row>
    <row r="12" spans="1:17" x14ac:dyDescent="0.45">
      <c r="A12" s="38" t="s">
        <v>39</v>
      </c>
      <c r="B12" s="39"/>
      <c r="C12" s="39"/>
      <c r="D12" s="39"/>
      <c r="E12" s="40"/>
      <c r="F12" s="2"/>
      <c r="G12" s="49" t="s">
        <v>36</v>
      </c>
      <c r="H12" s="23">
        <v>3</v>
      </c>
      <c r="I12" s="23">
        <v>1</v>
      </c>
      <c r="J12" s="24">
        <v>3</v>
      </c>
      <c r="K12" s="21"/>
      <c r="L12" s="2" t="str">
        <f t="shared" ref="L12" si="1">IFERROR(VLOOKUP(H15,$A$3:$E$27,3,TRUE),"")</f>
        <v/>
      </c>
      <c r="M12" s="1" t="str">
        <f t="shared" ref="M12" si="2">IFERROR(VLOOKUP(H15,$A$3:$E$27,5,TRUE),"")</f>
        <v/>
      </c>
      <c r="N12" s="2" t="str">
        <f t="shared" ref="N12" si="3">IFERROR(VLOOKUP(I15,$A$3:$E$27,3,TRUE),"")</f>
        <v/>
      </c>
      <c r="O12" s="1" t="str">
        <f t="shared" ref="O12" si="4">IFERROR(VLOOKUP(I15,$A$3:$E$27,5,TRUE),"")</f>
        <v/>
      </c>
      <c r="P12" s="2" t="str">
        <f t="shared" ref="P12" si="5">IFERROR(VLOOKUP(J15,$A$3:$E$27,3,TRUE),"")</f>
        <v/>
      </c>
      <c r="Q12" s="1" t="str">
        <f t="shared" ref="Q12" si="6">IFERROR(VLOOKUP(J15,$A$3:$E$27,5,TRUE),"")</f>
        <v/>
      </c>
    </row>
    <row r="13" spans="1:17" x14ac:dyDescent="0.45">
      <c r="A13" s="14">
        <v>11</v>
      </c>
      <c r="B13" s="15" t="s">
        <v>41</v>
      </c>
      <c r="C13" s="15">
        <v>500</v>
      </c>
      <c r="D13" s="16">
        <v>0.5</v>
      </c>
      <c r="E13" s="63">
        <f>IF(C13*D13=0,"",C13*D13)</f>
        <v>250</v>
      </c>
      <c r="F13" s="2"/>
      <c r="G13" s="49" t="s">
        <v>37</v>
      </c>
      <c r="H13" s="23">
        <v>21</v>
      </c>
      <c r="I13" s="23"/>
      <c r="J13" s="24">
        <v>11</v>
      </c>
      <c r="K13" s="25"/>
      <c r="L13" s="2"/>
    </row>
    <row r="14" spans="1:17" x14ac:dyDescent="0.45">
      <c r="A14" s="14">
        <v>12</v>
      </c>
      <c r="B14" s="15" t="s">
        <v>43</v>
      </c>
      <c r="C14" s="15">
        <v>350</v>
      </c>
      <c r="D14" s="16">
        <v>0.2</v>
      </c>
      <c r="E14" s="63">
        <f t="shared" ref="E14:E19" si="7">IF(C14*D14=0,"",C14*D14)</f>
        <v>70</v>
      </c>
      <c r="F14" s="2"/>
      <c r="G14" s="49" t="s">
        <v>38</v>
      </c>
      <c r="H14" s="23">
        <v>22</v>
      </c>
      <c r="I14" s="23"/>
      <c r="J14" s="24">
        <v>21</v>
      </c>
      <c r="K14" s="25"/>
      <c r="L14" s="2"/>
    </row>
    <row r="15" spans="1:17" ht="19.5" thickBot="1" x14ac:dyDescent="0.5">
      <c r="A15" s="14">
        <v>13</v>
      </c>
      <c r="B15" s="15"/>
      <c r="C15" s="15"/>
      <c r="D15" s="16"/>
      <c r="E15" s="63" t="str">
        <f t="shared" si="7"/>
        <v/>
      </c>
      <c r="G15" s="60" t="s">
        <v>40</v>
      </c>
      <c r="H15" s="61"/>
      <c r="I15" s="61"/>
      <c r="J15" s="62"/>
      <c r="K15" s="28"/>
    </row>
    <row r="16" spans="1:17" ht="19.5" thickTop="1" x14ac:dyDescent="0.45">
      <c r="A16" s="14">
        <v>14</v>
      </c>
      <c r="B16" s="15"/>
      <c r="C16" s="15"/>
      <c r="D16" s="16"/>
      <c r="E16" s="63" t="str">
        <f t="shared" si="7"/>
        <v/>
      </c>
      <c r="G16" s="57" t="s">
        <v>42</v>
      </c>
      <c r="H16" s="58">
        <f>SUM(L9:L12)</f>
        <v>1250</v>
      </c>
      <c r="I16" s="58">
        <f>SUM(N9:N12)</f>
        <v>900</v>
      </c>
      <c r="J16" s="59">
        <f>SUM(P9:P12)</f>
        <v>1600</v>
      </c>
    </row>
    <row r="17" spans="1:10" ht="19.5" thickBot="1" x14ac:dyDescent="0.5">
      <c r="A17" s="14">
        <v>15</v>
      </c>
      <c r="B17" s="15"/>
      <c r="C17" s="15"/>
      <c r="D17" s="16"/>
      <c r="E17" s="63" t="str">
        <f t="shared" si="7"/>
        <v/>
      </c>
      <c r="G17" s="50" t="s">
        <v>4</v>
      </c>
      <c r="H17" s="26">
        <f>SUM(M9:M12)/SUM(L9:L12)</f>
        <v>0.38</v>
      </c>
      <c r="I17" s="26">
        <f>SUM(O9:O12)/SUM(N9:N12)</f>
        <v>0.3</v>
      </c>
      <c r="J17" s="27">
        <f>SUM(Q9:Q12)/SUM(P9:P12)</f>
        <v>0.42499999999999999</v>
      </c>
    </row>
    <row r="18" spans="1:10" ht="19.5" thickBot="1" x14ac:dyDescent="0.5">
      <c r="A18" s="14">
        <v>16</v>
      </c>
      <c r="B18" s="15"/>
      <c r="C18" s="15"/>
      <c r="D18" s="16"/>
      <c r="E18" s="63" t="str">
        <f t="shared" si="7"/>
        <v/>
      </c>
      <c r="G18" s="3"/>
    </row>
    <row r="19" spans="1:10" ht="23.25" thickBot="1" x14ac:dyDescent="0.5">
      <c r="A19" s="14">
        <v>17</v>
      </c>
      <c r="B19" s="15"/>
      <c r="C19" s="15"/>
      <c r="D19" s="16"/>
      <c r="E19" s="63" t="str">
        <f t="shared" si="7"/>
        <v/>
      </c>
      <c r="G19" s="29" t="s">
        <v>44</v>
      </c>
      <c r="H19" s="68">
        <f>AVERAGE(H16:J16)</f>
        <v>1250</v>
      </c>
      <c r="I19" s="29" t="s">
        <v>4</v>
      </c>
      <c r="J19" s="69">
        <f>AVERAGE(H17:J17)</f>
        <v>0.36833333333333335</v>
      </c>
    </row>
    <row r="20" spans="1:10" x14ac:dyDescent="0.45">
      <c r="A20" s="38" t="s">
        <v>48</v>
      </c>
      <c r="B20" s="39"/>
      <c r="C20" s="39"/>
      <c r="D20" s="39"/>
      <c r="E20" s="40"/>
    </row>
    <row r="21" spans="1:10" ht="23.25" thickBot="1" x14ac:dyDescent="0.55000000000000004">
      <c r="A21" s="14">
        <v>21</v>
      </c>
      <c r="B21" s="15" t="s">
        <v>51</v>
      </c>
      <c r="C21" s="15">
        <v>100</v>
      </c>
      <c r="D21" s="16">
        <v>0.8</v>
      </c>
      <c r="E21" s="63">
        <f t="shared" ref="E21:E27" si="8">IF(C21*D21=0,"",C21*D21)</f>
        <v>80</v>
      </c>
      <c r="G21" s="46" t="s">
        <v>45</v>
      </c>
    </row>
    <row r="22" spans="1:10" x14ac:dyDescent="0.45">
      <c r="A22" s="14">
        <v>22</v>
      </c>
      <c r="B22" s="15" t="s">
        <v>53</v>
      </c>
      <c r="C22" s="15">
        <v>150</v>
      </c>
      <c r="D22" s="16">
        <v>0.3</v>
      </c>
      <c r="E22" s="63">
        <f t="shared" si="8"/>
        <v>45</v>
      </c>
      <c r="G22" s="51" t="s">
        <v>46</v>
      </c>
      <c r="H22" s="41" t="s">
        <v>63</v>
      </c>
      <c r="I22" s="53" t="s">
        <v>47</v>
      </c>
      <c r="J22" s="30">
        <v>8</v>
      </c>
    </row>
    <row r="23" spans="1:10" x14ac:dyDescent="0.45">
      <c r="A23" s="14">
        <v>23</v>
      </c>
      <c r="B23" s="15" t="s">
        <v>55</v>
      </c>
      <c r="C23" s="15">
        <v>200</v>
      </c>
      <c r="D23" s="16">
        <v>0.3</v>
      </c>
      <c r="E23" s="63">
        <f t="shared" si="8"/>
        <v>60</v>
      </c>
      <c r="G23" s="49" t="s">
        <v>49</v>
      </c>
      <c r="H23" s="42" t="s">
        <v>65</v>
      </c>
      <c r="I23" s="54" t="s">
        <v>50</v>
      </c>
      <c r="J23" s="17">
        <v>24</v>
      </c>
    </row>
    <row r="24" spans="1:10" x14ac:dyDescent="0.45">
      <c r="A24" s="14">
        <v>24</v>
      </c>
      <c r="B24" s="15" t="s">
        <v>81</v>
      </c>
      <c r="C24" s="15">
        <v>200</v>
      </c>
      <c r="D24" s="16">
        <v>0.2</v>
      </c>
      <c r="E24" s="63">
        <f t="shared" si="8"/>
        <v>40</v>
      </c>
      <c r="G24" s="49" t="s">
        <v>52</v>
      </c>
      <c r="H24" s="15">
        <v>12</v>
      </c>
      <c r="I24" s="54" t="s">
        <v>56</v>
      </c>
      <c r="J24" s="17">
        <v>15</v>
      </c>
    </row>
    <row r="25" spans="1:10" x14ac:dyDescent="0.45">
      <c r="A25" s="14">
        <v>25</v>
      </c>
      <c r="B25" s="15"/>
      <c r="C25" s="15"/>
      <c r="D25" s="16"/>
      <c r="E25" s="63" t="str">
        <f t="shared" si="8"/>
        <v/>
      </c>
      <c r="G25" s="49" t="s">
        <v>57</v>
      </c>
      <c r="H25" s="44">
        <v>60000</v>
      </c>
      <c r="I25" s="54" t="s">
        <v>54</v>
      </c>
      <c r="J25" s="17">
        <v>20</v>
      </c>
    </row>
    <row r="26" spans="1:10" ht="19.5" thickBot="1" x14ac:dyDescent="0.5">
      <c r="A26" s="14">
        <v>26</v>
      </c>
      <c r="B26" s="15"/>
      <c r="C26" s="15"/>
      <c r="D26" s="16"/>
      <c r="E26" s="63" t="str">
        <f t="shared" si="8"/>
        <v/>
      </c>
      <c r="G26" s="52" t="s">
        <v>64</v>
      </c>
      <c r="H26" s="31">
        <v>5000</v>
      </c>
      <c r="I26" s="55"/>
      <c r="J26" s="32"/>
    </row>
    <row r="27" spans="1:10" ht="19.5" thickBot="1" x14ac:dyDescent="0.5">
      <c r="A27" s="45">
        <v>27</v>
      </c>
      <c r="B27" s="36"/>
      <c r="C27" s="36"/>
      <c r="D27" s="37"/>
      <c r="E27" s="64" t="str">
        <f t="shared" si="8"/>
        <v/>
      </c>
      <c r="G27" s="43"/>
      <c r="H27" s="20"/>
      <c r="I27" s="43"/>
      <c r="J27" s="20"/>
    </row>
  </sheetData>
  <mergeCells count="4">
    <mergeCell ref="A2:E2"/>
    <mergeCell ref="A4:E4"/>
    <mergeCell ref="A12:E12"/>
    <mergeCell ref="A20:E20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はじめに</vt:lpstr>
      <vt:lpstr>収支シュミレーション</vt:lpstr>
      <vt:lpstr>収支シュミレーション(見本)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2025-04-26T11:01:47Z</dcterms:modified>
</cp:coreProperties>
</file>